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<sst xmlns="http://schemas.openxmlformats.org/spreadsheetml/2006/main" count="57" uniqueCount="56">
  <si>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Csillaghegy, HÉV-állomás</t>
  </si>
  <si>
    <t>Ürömi műút</t>
  </si>
  <si>
    <t>Ezüst-hegy</t>
  </si>
  <si>
    <t>Nagy-Kevély</t>
  </si>
  <si>
    <t>Kevély-nyereg</t>
  </si>
  <si>
    <t>Csobánkai műút</t>
  </si>
  <si>
    <t>Szent-kúti elágazás</t>
  </si>
  <si>
    <t>Hosszú-hegy</t>
  </si>
  <si>
    <t>Pilisszentkereszti műút</t>
  </si>
  <si>
    <t>Pilis-nyereg</t>
  </si>
  <si>
    <t>Kétágú-hegy</t>
  </si>
  <si>
    <t>Országos kék</t>
  </si>
  <si>
    <t>Kesztölc, söröző</t>
  </si>
  <si>
    <t>Dorog, Határ-csárda</t>
  </si>
  <si>
    <t>Belányi-telep</t>
  </si>
  <si>
    <t>Nagy-Gete</t>
  </si>
  <si>
    <t>Horgásztó</t>
  </si>
  <si>
    <t>Hegyeskő</t>
  </si>
  <si>
    <t>Tokodi pincék</t>
  </si>
  <si>
    <t>Kőszikla</t>
  </si>
  <si>
    <t>Mogyorosbánya, Kakukk vendéglő</t>
  </si>
  <si>
    <t>Gyertyános nyerge</t>
  </si>
  <si>
    <t>Péliföldszentkereszt, templom</t>
  </si>
  <si>
    <t>Bajóti műút (Bika völgy)</t>
  </si>
  <si>
    <t>Pusztamarót</t>
  </si>
  <si>
    <t>Gerecse Gyermeküdülő</t>
  </si>
  <si>
    <t>Bányahegy</t>
  </si>
  <si>
    <t>Vértestolnai műút</t>
  </si>
  <si>
    <t>Koldusszállás</t>
  </si>
  <si>
    <t>Tornyói országút</t>
  </si>
  <si>
    <t>Tornyópuszta</t>
  </si>
  <si>
    <t>Somlyóvári-kulcsosház</t>
  </si>
  <si>
    <t>Kisegyház-puszta</t>
  </si>
  <si>
    <t>Nagyegyháza, M1 aluljáró</t>
  </si>
  <si>
    <t>Szárliget, vasútállomás</t>
  </si>
  <si>
    <t>Szárliget, Általános Iskola</t>
  </si>
  <si>
    <t>Össztáv</t>
  </si>
  <si>
    <t>Résztáv</t>
  </si>
  <si>
    <t>Szint</t>
  </si>
  <si>
    <t>Össz sz.</t>
  </si>
  <si>
    <t>Rész sz.</t>
  </si>
  <si>
    <t>Táv</t>
  </si>
  <si>
    <t>m/km</t>
  </si>
  <si>
    <t>r. m/km</t>
  </si>
  <si>
    <t>+p/100m</t>
  </si>
  <si>
    <t>v</t>
  </si>
  <si>
    <t>lassuló</t>
  </si>
  <si>
    <t>delta v</t>
  </si>
  <si>
    <t>végső sebesség</t>
  </si>
  <si>
    <t>kezdeti sebesség</t>
  </si>
  <si>
    <t>+ h:m / 100 méter</t>
  </si>
  <si>
    <t>real</t>
  </si>
  <si>
    <t>Kinizsi Százas TT - 2007.05.19/20.</t>
  </si>
  <si>
    <t>Friss tempó</t>
  </si>
  <si>
    <t>Hulla tempó</t>
  </si>
  <si>
    <t>+idő / 100m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</si>
</sst>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h:mm;@"/>
    <numFmt numFmtId="166" formatCode="[$-40E]yyyy\.\ mmmm\ d\."/>
    <numFmt numFmtId="167" formatCode="[$-F400]h:mm:ss\ AM/PM"/>
    <numFmt numFmtId="168" formatCode="h\ &quot;óra&quot;\ m\ &quot;perc&quot;;@"/>
  </numFmts>
  <fonts count="3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9"/>
      <color indexed="62"/>
      <name val="Arial"/>
      <family val="0"/>
    </font>
    <font>
      <sz val="9"/>
      <color indexed="17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62"/>
      <name val="Arial"/>
      <family val="2"/>
    </font>
    <font>
      <b/>
      <sz val="11"/>
      <color indexed="17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5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2"/>
      <color indexed="53"/>
      <name val="Arial"/>
      <family val="2"/>
    </font>
    <font>
      <i/>
      <sz val="8"/>
      <name val="Arial"/>
      <family val="2"/>
    </font>
    <font>
      <i/>
      <sz val="10"/>
      <color indexed="17"/>
      <name val="Arial"/>
      <family val="2"/>
    </font>
    <font>
      <i/>
      <sz val="10"/>
      <color indexed="1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10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3" fillId="0" borderId="2" xfId="0" applyFont="1" applyBorder="1" applyAlignment="1">
      <alignment/>
    </xf>
    <xf numFmtId="2" fontId="14" fillId="0" borderId="2" xfId="0" applyNumberFormat="1" applyFont="1" applyBorder="1" applyAlignment="1">
      <alignment/>
    </xf>
    <xf numFmtId="2" fontId="15" fillId="0" borderId="2" xfId="0" applyNumberFormat="1" applyFont="1" applyBorder="1" applyAlignment="1">
      <alignment/>
    </xf>
    <xf numFmtId="1" fontId="13" fillId="0" borderId="2" xfId="0" applyNumberFormat="1" applyFont="1" applyBorder="1" applyAlignment="1">
      <alignment/>
    </xf>
    <xf numFmtId="1" fontId="15" fillId="0" borderId="2" xfId="0" applyNumberFormat="1" applyFont="1" applyBorder="1" applyAlignment="1">
      <alignment/>
    </xf>
    <xf numFmtId="165" fontId="14" fillId="0" borderId="2" xfId="0" applyNumberFormat="1" applyFont="1" applyBorder="1" applyAlignment="1">
      <alignment/>
    </xf>
    <xf numFmtId="165" fontId="13" fillId="0" borderId="2" xfId="0" applyNumberFormat="1" applyFont="1" applyBorder="1" applyAlignment="1">
      <alignment/>
    </xf>
    <xf numFmtId="165" fontId="16" fillId="0" borderId="2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2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2" fontId="13" fillId="0" borderId="2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64" fontId="17" fillId="0" borderId="1" xfId="0" applyNumberFormat="1" applyFont="1" applyBorder="1" applyAlignment="1">
      <alignment horizontal="right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64" fontId="19" fillId="0" borderId="2" xfId="0" applyNumberFormat="1" applyFont="1" applyBorder="1" applyAlignment="1">
      <alignment/>
    </xf>
    <xf numFmtId="164" fontId="21" fillId="0" borderId="1" xfId="0" applyNumberFormat="1" applyFont="1" applyBorder="1" applyAlignment="1">
      <alignment horizontal="right"/>
    </xf>
    <xf numFmtId="164" fontId="22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4" fontId="2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27" fillId="0" borderId="1" xfId="0" applyFont="1" applyBorder="1" applyAlignment="1">
      <alignment horizontal="left"/>
    </xf>
    <xf numFmtId="0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" fontId="26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25" fillId="2" borderId="3" xfId="0" applyFont="1" applyFill="1" applyBorder="1" applyAlignment="1">
      <alignment horizontal="right"/>
    </xf>
    <xf numFmtId="165" fontId="25" fillId="2" borderId="3" xfId="0" applyNumberFormat="1" applyFont="1" applyFill="1" applyBorder="1" applyAlignment="1">
      <alignment horizontal="right"/>
    </xf>
    <xf numFmtId="0" fontId="25" fillId="3" borderId="3" xfId="0" applyFont="1" applyFill="1" applyBorder="1" applyAlignment="1">
      <alignment horizontal="right"/>
    </xf>
    <xf numFmtId="49" fontId="25" fillId="3" borderId="3" xfId="0" applyNumberFormat="1" applyFont="1" applyFill="1" applyBorder="1" applyAlignment="1">
      <alignment horizontal="right"/>
    </xf>
    <xf numFmtId="49" fontId="3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V13" sqref="V13"/>
    </sheetView>
  </sheetViews>
  <sheetFormatPr defaultColWidth="9.140625" defaultRowHeight="12.75"/>
  <cols>
    <col min="1" max="1" width="40.57421875" style="0" customWidth="1"/>
    <col min="2" max="2" width="8.140625" style="3" customWidth="1"/>
    <col min="3" max="3" width="8.140625" style="1" customWidth="1"/>
    <col min="4" max="4" width="8.140625" style="6" customWidth="1"/>
    <col min="5" max="5" width="8.140625" style="4" customWidth="1"/>
    <col min="6" max="6" width="8.140625" style="2" customWidth="1"/>
    <col min="7" max="7" width="8.140625" style="7" customWidth="1"/>
    <col min="8" max="8" width="8.140625" style="55" customWidth="1"/>
    <col min="9" max="9" width="8.140625" style="60" customWidth="1"/>
    <col min="10" max="10" width="0.85546875" style="0" customWidth="1"/>
    <col min="11" max="11" width="8.140625" style="8" customWidth="1"/>
    <col min="12" max="12" width="8.140625" style="19" customWidth="1"/>
    <col min="13" max="13" width="8.140625" style="9" customWidth="1"/>
    <col min="14" max="14" width="0.85546875" style="9" customWidth="1"/>
    <col min="15" max="16" width="9.140625" style="64" hidden="1" customWidth="1"/>
    <col min="17" max="17" width="15.140625" style="66" customWidth="1"/>
    <col min="18" max="18" width="6.00390625" style="66" customWidth="1"/>
    <col min="19" max="20" width="9.140625" style="64" hidden="1" customWidth="1"/>
    <col min="21" max="21" width="8.140625" style="64" hidden="1" customWidth="1"/>
    <col min="22" max="22" width="9.140625" style="73" customWidth="1"/>
  </cols>
  <sheetData>
    <row r="1" spans="1:22" s="5" customFormat="1" ht="18" customHeight="1" thickBot="1">
      <c r="A1" s="75" t="s">
        <v>52</v>
      </c>
      <c r="B1" s="11" t="s">
        <v>36</v>
      </c>
      <c r="C1" s="12" t="s">
        <v>41</v>
      </c>
      <c r="D1" s="13" t="s">
        <v>37</v>
      </c>
      <c r="E1" s="14" t="s">
        <v>39</v>
      </c>
      <c r="F1" s="15" t="s">
        <v>38</v>
      </c>
      <c r="G1" s="16" t="s">
        <v>40</v>
      </c>
      <c r="H1" s="54" t="s">
        <v>42</v>
      </c>
      <c r="I1" s="59" t="s">
        <v>43</v>
      </c>
      <c r="J1" s="10"/>
      <c r="K1" s="11">
        <v>4.2333</v>
      </c>
      <c r="L1" s="12">
        <v>4.618</v>
      </c>
      <c r="M1" s="17" t="s">
        <v>51</v>
      </c>
      <c r="N1" s="18"/>
      <c r="O1" s="65" t="s">
        <v>45</v>
      </c>
      <c r="P1" s="65" t="s">
        <v>45</v>
      </c>
      <c r="Q1" s="66"/>
      <c r="R1" s="66"/>
      <c r="S1" s="65" t="s">
        <v>46</v>
      </c>
      <c r="T1" s="65" t="s">
        <v>47</v>
      </c>
      <c r="U1" s="67" t="s">
        <v>44</v>
      </c>
      <c r="V1" s="72"/>
    </row>
    <row r="2" ht="4.5" customHeight="1"/>
    <row r="3" spans="1:22" s="39" customFormat="1" ht="15">
      <c r="A3" s="39" t="s">
        <v>0</v>
      </c>
      <c r="B3" s="40">
        <v>0</v>
      </c>
      <c r="C3" s="47">
        <v>0</v>
      </c>
      <c r="D3" s="41">
        <v>0</v>
      </c>
      <c r="E3" s="48">
        <v>0</v>
      </c>
      <c r="F3" s="42">
        <v>0</v>
      </c>
      <c r="G3" s="49">
        <v>0</v>
      </c>
      <c r="H3" s="56">
        <v>0</v>
      </c>
      <c r="I3" s="61">
        <v>0</v>
      </c>
      <c r="K3" s="44">
        <v>0</v>
      </c>
      <c r="L3" s="45">
        <v>0</v>
      </c>
      <c r="M3" s="46">
        <v>0</v>
      </c>
      <c r="N3" s="46"/>
      <c r="O3" s="64">
        <v>4.23333333333333</v>
      </c>
      <c r="P3" s="64">
        <v>4.61818181818181</v>
      </c>
      <c r="Q3" s="66"/>
      <c r="R3" s="66"/>
      <c r="S3" s="68">
        <f>R5</f>
        <v>5.5</v>
      </c>
      <c r="T3" s="68">
        <f>(R5-R6)/B38</f>
        <v>0.014763779527559057</v>
      </c>
      <c r="U3" s="70">
        <f>R7</f>
        <v>0.0020833333333333333</v>
      </c>
      <c r="V3" s="74"/>
    </row>
    <row r="4" spans="1:22" s="20" customFormat="1" ht="12">
      <c r="A4" s="20" t="s">
        <v>1</v>
      </c>
      <c r="B4" s="21">
        <v>3.35</v>
      </c>
      <c r="C4" s="22">
        <f>B4-B3</f>
        <v>3.35</v>
      </c>
      <c r="D4" s="23"/>
      <c r="E4" s="24">
        <f>E3+F4</f>
        <v>145</v>
      </c>
      <c r="F4" s="25">
        <v>145</v>
      </c>
      <c r="G4" s="26"/>
      <c r="H4" s="57">
        <f>F4/C4</f>
        <v>43.28358208955224</v>
      </c>
      <c r="I4" s="62"/>
      <c r="K4" s="27">
        <f aca="true" t="shared" si="0" ref="K4:K38">K3+C4/O4/24</f>
        <v>0.03297244094488192</v>
      </c>
      <c r="L4" s="51">
        <f aca="true" t="shared" si="1" ref="L4:L38">L3+C4/P4/24</f>
        <v>0.03022473753280845</v>
      </c>
      <c r="M4" s="50">
        <f>M3+C4/S4/24+F4/100*U4</f>
        <v>0.028629910425413452</v>
      </c>
      <c r="N4" s="28"/>
      <c r="O4" s="64">
        <v>4.23333333333333</v>
      </c>
      <c r="P4" s="64">
        <v>4.61818181818181</v>
      </c>
      <c r="Q4" s="66"/>
      <c r="R4" s="66"/>
      <c r="S4" s="64">
        <f aca="true" t="shared" si="2" ref="S4:S38">S3-T3*C4</f>
        <v>5.450541338582677</v>
      </c>
      <c r="T4" s="68">
        <f>(R5-R6)/B38</f>
        <v>0.014763779527559057</v>
      </c>
      <c r="U4" s="71">
        <f>R7</f>
        <v>0.0020833333333333333</v>
      </c>
      <c r="V4" s="69"/>
    </row>
    <row r="5" spans="1:22" s="20" customFormat="1" ht="12">
      <c r="A5" s="20" t="s">
        <v>2</v>
      </c>
      <c r="B5" s="21">
        <v>5.53</v>
      </c>
      <c r="C5" s="22">
        <f aca="true" t="shared" si="3" ref="C5:C38">B5-B4</f>
        <v>2.18</v>
      </c>
      <c r="D5" s="23"/>
      <c r="E5" s="24">
        <f aca="true" t="shared" si="4" ref="E5:E38">E4+F5</f>
        <v>330</v>
      </c>
      <c r="F5" s="25">
        <v>185</v>
      </c>
      <c r="G5" s="26"/>
      <c r="H5" s="57">
        <f aca="true" t="shared" si="5" ref="H5:H38">F5/C5</f>
        <v>84.86238532110092</v>
      </c>
      <c r="I5" s="62"/>
      <c r="K5" s="27">
        <f t="shared" si="0"/>
        <v>0.05442913385826777</v>
      </c>
      <c r="L5" s="51">
        <f t="shared" si="1"/>
        <v>0.04989337270341217</v>
      </c>
      <c r="M5" s="50">
        <f aca="true" t="shared" si="6" ref="M5:M38">M4+C5/S5/24+F5/100*U5</f>
        <v>0.04924807863006191</v>
      </c>
      <c r="N5" s="28"/>
      <c r="O5" s="64">
        <v>4.23333333333333</v>
      </c>
      <c r="P5" s="64">
        <v>4.61818181818181</v>
      </c>
      <c r="Q5" s="87" t="s">
        <v>49</v>
      </c>
      <c r="R5" s="85">
        <v>5.5</v>
      </c>
      <c r="S5" s="64">
        <f t="shared" si="2"/>
        <v>5.418356299212598</v>
      </c>
      <c r="T5" s="68">
        <f>(R5-R6)/B38</f>
        <v>0.014763779527559057</v>
      </c>
      <c r="U5" s="71">
        <f>R7</f>
        <v>0.0020833333333333333</v>
      </c>
      <c r="V5" s="69"/>
    </row>
    <row r="6" spans="1:22" s="20" customFormat="1" ht="12">
      <c r="A6" s="20" t="s">
        <v>3</v>
      </c>
      <c r="B6" s="21">
        <v>6.98</v>
      </c>
      <c r="C6" s="22">
        <f t="shared" si="3"/>
        <v>1.4500000000000002</v>
      </c>
      <c r="D6" s="23">
        <v>6.98</v>
      </c>
      <c r="E6" s="24">
        <f t="shared" si="4"/>
        <v>475</v>
      </c>
      <c r="F6" s="25">
        <v>145</v>
      </c>
      <c r="G6" s="29">
        <f>E6</f>
        <v>475</v>
      </c>
      <c r="H6" s="57">
        <f t="shared" si="5"/>
        <v>99.99999999999999</v>
      </c>
      <c r="I6" s="62">
        <f>G6/D6</f>
        <v>68.0515759312321</v>
      </c>
      <c r="K6" s="27">
        <f t="shared" si="0"/>
        <v>0.06870078740157487</v>
      </c>
      <c r="L6" s="51">
        <f t="shared" si="1"/>
        <v>0.06297572178477702</v>
      </c>
      <c r="M6" s="50">
        <f t="shared" si="6"/>
        <v>0.06346350889103614</v>
      </c>
      <c r="N6" s="28"/>
      <c r="O6" s="64">
        <v>4.23333333333333</v>
      </c>
      <c r="P6" s="64">
        <v>4.61818181818181</v>
      </c>
      <c r="Q6" s="87" t="s">
        <v>48</v>
      </c>
      <c r="R6" s="85">
        <v>4</v>
      </c>
      <c r="S6" s="64">
        <f t="shared" si="2"/>
        <v>5.396948818897638</v>
      </c>
      <c r="T6" s="68">
        <f>(R5-R6)/B38</f>
        <v>0.014763779527559057</v>
      </c>
      <c r="U6" s="71">
        <f>R7</f>
        <v>0.0020833333333333333</v>
      </c>
      <c r="V6" s="69"/>
    </row>
    <row r="7" spans="1:22" s="20" customFormat="1" ht="12">
      <c r="A7" s="20" t="s">
        <v>4</v>
      </c>
      <c r="B7" s="21">
        <v>7.8</v>
      </c>
      <c r="C7" s="22">
        <f t="shared" si="3"/>
        <v>0.8199999999999994</v>
      </c>
      <c r="D7" s="23"/>
      <c r="E7" s="24">
        <f t="shared" si="4"/>
        <v>475</v>
      </c>
      <c r="F7" s="25">
        <v>0</v>
      </c>
      <c r="G7" s="26"/>
      <c r="H7" s="57">
        <f t="shared" si="5"/>
        <v>0</v>
      </c>
      <c r="I7" s="62"/>
      <c r="K7" s="27">
        <f t="shared" si="0"/>
        <v>0.07677165354330716</v>
      </c>
      <c r="L7" s="51">
        <f t="shared" si="1"/>
        <v>0.07037401574803162</v>
      </c>
      <c r="M7" s="50">
        <f t="shared" si="6"/>
        <v>0.06980847934128898</v>
      </c>
      <c r="N7" s="28"/>
      <c r="O7" s="64">
        <v>4.23333333333333</v>
      </c>
      <c r="P7" s="64">
        <v>4.61818181818181</v>
      </c>
      <c r="Q7" s="88" t="s">
        <v>50</v>
      </c>
      <c r="R7" s="86">
        <v>0.0020833333333333333</v>
      </c>
      <c r="S7" s="64">
        <f t="shared" si="2"/>
        <v>5.38484251968504</v>
      </c>
      <c r="T7" s="68">
        <f>(R5-R6)/B38</f>
        <v>0.014763779527559057</v>
      </c>
      <c r="U7" s="71">
        <f>R7</f>
        <v>0.0020833333333333333</v>
      </c>
      <c r="V7" s="69"/>
    </row>
    <row r="8" spans="1:22" s="20" customFormat="1" ht="12">
      <c r="A8" s="20" t="s">
        <v>5</v>
      </c>
      <c r="B8" s="21">
        <v>10.6</v>
      </c>
      <c r="C8" s="22">
        <f t="shared" si="3"/>
        <v>2.8</v>
      </c>
      <c r="D8" s="23">
        <f>B7-B6+B8-B7</f>
        <v>3.6199999999999983</v>
      </c>
      <c r="E8" s="24">
        <f t="shared" si="4"/>
        <v>480</v>
      </c>
      <c r="F8" s="25">
        <v>5</v>
      </c>
      <c r="G8" s="29">
        <f>E8-E6</f>
        <v>5</v>
      </c>
      <c r="H8" s="57">
        <f t="shared" si="5"/>
        <v>1.7857142857142858</v>
      </c>
      <c r="I8" s="62">
        <f>G8/D8</f>
        <v>1.3812154696132604</v>
      </c>
      <c r="K8" s="27">
        <f t="shared" si="0"/>
        <v>0.10433070866141742</v>
      </c>
      <c r="L8" s="51">
        <f t="shared" si="1"/>
        <v>0.09563648293963271</v>
      </c>
      <c r="M8" s="50">
        <f t="shared" si="6"/>
        <v>0.09174601004061973</v>
      </c>
      <c r="N8" s="28"/>
      <c r="O8" s="64">
        <v>4.23333333333333</v>
      </c>
      <c r="P8" s="64">
        <v>4.61818181818181</v>
      </c>
      <c r="Q8" s="66"/>
      <c r="R8" s="66"/>
      <c r="S8" s="64">
        <f t="shared" si="2"/>
        <v>5.343503937007874</v>
      </c>
      <c r="T8" s="68">
        <f>(R5-R6)/B38</f>
        <v>0.014763779527559057</v>
      </c>
      <c r="U8" s="71">
        <f>R7</f>
        <v>0.0020833333333333333</v>
      </c>
      <c r="V8" s="69"/>
    </row>
    <row r="9" spans="1:22" s="20" customFormat="1" ht="12">
      <c r="A9" s="20" t="s">
        <v>6</v>
      </c>
      <c r="B9" s="21">
        <v>12.5</v>
      </c>
      <c r="C9" s="22">
        <f t="shared" si="3"/>
        <v>1.9000000000000004</v>
      </c>
      <c r="D9" s="23"/>
      <c r="E9" s="24">
        <f t="shared" si="4"/>
        <v>525</v>
      </c>
      <c r="F9" s="25">
        <v>45</v>
      </c>
      <c r="G9" s="26"/>
      <c r="H9" s="57">
        <f t="shared" si="5"/>
        <v>23.684210526315784</v>
      </c>
      <c r="I9" s="62"/>
      <c r="K9" s="27">
        <f t="shared" si="0"/>
        <v>0.12303149606299224</v>
      </c>
      <c r="L9" s="51">
        <f t="shared" si="1"/>
        <v>0.11277887139107631</v>
      </c>
      <c r="M9" s="50">
        <f t="shared" si="6"/>
        <v>0.10757719272432185</v>
      </c>
      <c r="N9" s="28"/>
      <c r="O9" s="64">
        <v>4.23333333333333</v>
      </c>
      <c r="P9" s="64">
        <v>4.61818181818181</v>
      </c>
      <c r="Q9" s="66"/>
      <c r="R9" s="66"/>
      <c r="S9" s="64">
        <f t="shared" si="2"/>
        <v>5.315452755905512</v>
      </c>
      <c r="T9" s="68">
        <f>(R5-R6)/B38</f>
        <v>0.014763779527559057</v>
      </c>
      <c r="U9" s="71">
        <f>R7</f>
        <v>0.0020833333333333333</v>
      </c>
      <c r="V9" s="69"/>
    </row>
    <row r="10" spans="1:22" s="39" customFormat="1" ht="15">
      <c r="A10" s="39" t="s">
        <v>7</v>
      </c>
      <c r="B10" s="40">
        <v>15.34</v>
      </c>
      <c r="C10" s="47">
        <f t="shared" si="3"/>
        <v>2.84</v>
      </c>
      <c r="D10" s="41">
        <f>B9-B8+B10-B9</f>
        <v>4.740000000000002</v>
      </c>
      <c r="E10" s="48">
        <f t="shared" si="4"/>
        <v>665</v>
      </c>
      <c r="F10" s="42">
        <v>140</v>
      </c>
      <c r="G10" s="43">
        <f>E10-E8</f>
        <v>185</v>
      </c>
      <c r="H10" s="56">
        <f t="shared" si="5"/>
        <v>49.29577464788733</v>
      </c>
      <c r="I10" s="61">
        <f>G10/D10</f>
        <v>39.02953586497889</v>
      </c>
      <c r="K10" s="44">
        <f t="shared" si="0"/>
        <v>0.15098425196850407</v>
      </c>
      <c r="L10" s="45">
        <f t="shared" si="1"/>
        <v>0.13840223097112886</v>
      </c>
      <c r="M10" s="46">
        <f t="shared" si="6"/>
        <v>0.13293299910368692</v>
      </c>
      <c r="N10" s="46"/>
      <c r="O10" s="64">
        <v>4.23333333333333</v>
      </c>
      <c r="P10" s="64">
        <v>4.61818181818181</v>
      </c>
      <c r="Q10" s="66"/>
      <c r="R10" s="66"/>
      <c r="S10" s="64">
        <f t="shared" si="2"/>
        <v>5.273523622047244</v>
      </c>
      <c r="T10" s="68">
        <f>(R5-R6)/B38</f>
        <v>0.014763779527559057</v>
      </c>
      <c r="U10" s="71">
        <f>R7</f>
        <v>0.0020833333333333333</v>
      </c>
      <c r="V10" s="69"/>
    </row>
    <row r="11" spans="1:22" s="20" customFormat="1" ht="12">
      <c r="A11" s="20" t="s">
        <v>8</v>
      </c>
      <c r="B11" s="21">
        <v>18.34</v>
      </c>
      <c r="C11" s="22">
        <f t="shared" si="3"/>
        <v>3</v>
      </c>
      <c r="D11" s="23"/>
      <c r="E11" s="24">
        <f t="shared" si="4"/>
        <v>665</v>
      </c>
      <c r="F11" s="25">
        <v>0</v>
      </c>
      <c r="G11" s="26"/>
      <c r="H11" s="57">
        <f t="shared" si="5"/>
        <v>0</v>
      </c>
      <c r="I11" s="62"/>
      <c r="K11" s="27">
        <f t="shared" si="0"/>
        <v>0.1805118110236222</v>
      </c>
      <c r="L11" s="51">
        <f t="shared" si="1"/>
        <v>0.1654691601049872</v>
      </c>
      <c r="M11" s="50">
        <f t="shared" si="6"/>
        <v>0.15683708161982687</v>
      </c>
      <c r="N11" s="28"/>
      <c r="O11" s="64">
        <v>4.23333333333333</v>
      </c>
      <c r="P11" s="64">
        <v>4.61818181818181</v>
      </c>
      <c r="Q11" s="66"/>
      <c r="R11" s="66"/>
      <c r="S11" s="64">
        <f t="shared" si="2"/>
        <v>5.229232283464567</v>
      </c>
      <c r="T11" s="68">
        <f>(R5-R6)/B38</f>
        <v>0.014763779527559057</v>
      </c>
      <c r="U11" s="71">
        <f>R7</f>
        <v>0.0020833333333333333</v>
      </c>
      <c r="V11" s="69"/>
    </row>
    <row r="12" spans="1:22" s="39" customFormat="1" ht="15">
      <c r="A12" s="39" t="s">
        <v>9</v>
      </c>
      <c r="B12" s="40">
        <v>27.22</v>
      </c>
      <c r="C12" s="47">
        <f t="shared" si="3"/>
        <v>8.879999999999999</v>
      </c>
      <c r="D12" s="41">
        <f>B11-B10+B12-B11</f>
        <v>11.879999999999999</v>
      </c>
      <c r="E12" s="48">
        <f t="shared" si="4"/>
        <v>1010</v>
      </c>
      <c r="F12" s="42">
        <v>345</v>
      </c>
      <c r="G12" s="43">
        <f>E12-E10</f>
        <v>345</v>
      </c>
      <c r="H12" s="56">
        <f t="shared" si="5"/>
        <v>38.851351351351354</v>
      </c>
      <c r="I12" s="61">
        <f>G12/D12</f>
        <v>29.04040404040404</v>
      </c>
      <c r="K12" s="44">
        <f t="shared" si="0"/>
        <v>0.2679133858267719</v>
      </c>
      <c r="L12" s="45">
        <f t="shared" si="1"/>
        <v>0.2455872703412078</v>
      </c>
      <c r="M12" s="46">
        <f t="shared" si="6"/>
        <v>0.236600213413174</v>
      </c>
      <c r="N12" s="46"/>
      <c r="O12" s="64">
        <v>4.23333333333333</v>
      </c>
      <c r="P12" s="64">
        <v>4.61818181818181</v>
      </c>
      <c r="Q12" s="66"/>
      <c r="R12" s="66"/>
      <c r="S12" s="64">
        <f t="shared" si="2"/>
        <v>5.098129921259843</v>
      </c>
      <c r="T12" s="68">
        <f>(R5-R6)/B38</f>
        <v>0.014763779527559057</v>
      </c>
      <c r="U12" s="71">
        <f>R7</f>
        <v>0.0020833333333333333</v>
      </c>
      <c r="V12" s="69"/>
    </row>
    <row r="13" spans="1:22" s="20" customFormat="1" ht="12">
      <c r="A13" s="20" t="s">
        <v>10</v>
      </c>
      <c r="B13" s="21">
        <v>31.71</v>
      </c>
      <c r="C13" s="22">
        <f t="shared" si="3"/>
        <v>4.490000000000002</v>
      </c>
      <c r="D13" s="23"/>
      <c r="E13" s="24">
        <f t="shared" si="4"/>
        <v>1075</v>
      </c>
      <c r="F13" s="25">
        <v>65</v>
      </c>
      <c r="G13" s="26"/>
      <c r="H13" s="57">
        <f t="shared" si="5"/>
        <v>14.476614699331842</v>
      </c>
      <c r="I13" s="62"/>
      <c r="K13" s="27">
        <f t="shared" si="0"/>
        <v>0.3121062992125987</v>
      </c>
      <c r="L13" s="51">
        <f t="shared" si="1"/>
        <v>0.28609744094488243</v>
      </c>
      <c r="M13" s="50">
        <f t="shared" si="6"/>
        <v>0.27513428103863</v>
      </c>
      <c r="N13" s="28"/>
      <c r="O13" s="64">
        <v>4.23333333333333</v>
      </c>
      <c r="P13" s="64">
        <v>4.61818181818181</v>
      </c>
      <c r="Q13" s="66"/>
      <c r="R13" s="66"/>
      <c r="S13" s="64">
        <f t="shared" si="2"/>
        <v>5.031840551181102</v>
      </c>
      <c r="T13" s="68">
        <f>(R5-R6)/B38</f>
        <v>0.014763779527559057</v>
      </c>
      <c r="U13" s="71">
        <f>R7</f>
        <v>0.0020833333333333333</v>
      </c>
      <c r="V13" s="69"/>
    </row>
    <row r="14" spans="1:22" s="20" customFormat="1" ht="12">
      <c r="A14" s="20" t="s">
        <v>11</v>
      </c>
      <c r="B14" s="21">
        <v>32.05</v>
      </c>
      <c r="C14" s="22">
        <f t="shared" si="3"/>
        <v>0.3399999999999963</v>
      </c>
      <c r="D14" s="23"/>
      <c r="E14" s="24">
        <f t="shared" si="4"/>
        <v>1075</v>
      </c>
      <c r="F14" s="25">
        <v>0</v>
      </c>
      <c r="G14" s="26"/>
      <c r="H14" s="57">
        <f t="shared" si="5"/>
        <v>0</v>
      </c>
      <c r="I14" s="62"/>
      <c r="K14" s="27">
        <f t="shared" si="0"/>
        <v>0.31545275590551203</v>
      </c>
      <c r="L14" s="51">
        <f t="shared" si="1"/>
        <v>0.2891650262467197</v>
      </c>
      <c r="M14" s="50">
        <f t="shared" si="6"/>
        <v>0.27795249697349383</v>
      </c>
      <c r="N14" s="28"/>
      <c r="O14" s="64">
        <v>4.23333333333333</v>
      </c>
      <c r="P14" s="64">
        <v>4.61818181818181</v>
      </c>
      <c r="Q14" s="66"/>
      <c r="R14" s="66"/>
      <c r="S14" s="64">
        <f t="shared" si="2"/>
        <v>5.026820866141732</v>
      </c>
      <c r="T14" s="68">
        <f>(R5-R6)/B38</f>
        <v>0.014763779527559057</v>
      </c>
      <c r="U14" s="71">
        <f>R7</f>
        <v>0.0020833333333333333</v>
      </c>
      <c r="V14" s="69"/>
    </row>
    <row r="15" spans="1:22" s="20" customFormat="1" ht="12">
      <c r="A15" s="20" t="s">
        <v>12</v>
      </c>
      <c r="B15" s="21">
        <v>33.92</v>
      </c>
      <c r="C15" s="22">
        <f t="shared" si="3"/>
        <v>1.8700000000000045</v>
      </c>
      <c r="D15" s="23">
        <f>B13-B12+B14-B13+B15-B14</f>
        <v>6.700000000000003</v>
      </c>
      <c r="E15" s="24">
        <f t="shared" si="4"/>
        <v>1075</v>
      </c>
      <c r="F15" s="25">
        <v>0</v>
      </c>
      <c r="G15" s="29">
        <f>E15-E12</f>
        <v>65</v>
      </c>
      <c r="H15" s="57">
        <f t="shared" si="5"/>
        <v>0</v>
      </c>
      <c r="I15" s="62">
        <f>G15/D15</f>
        <v>9.70149253731343</v>
      </c>
      <c r="K15" s="27">
        <f t="shared" si="0"/>
        <v>0.3338582677165357</v>
      </c>
      <c r="L15" s="51">
        <f t="shared" si="1"/>
        <v>0.30603674540682474</v>
      </c>
      <c r="M15" s="50">
        <f t="shared" si="6"/>
        <v>0.293538284761597</v>
      </c>
      <c r="N15" s="28"/>
      <c r="O15" s="64">
        <v>4.23333333333333</v>
      </c>
      <c r="P15" s="64">
        <v>4.61818181818181</v>
      </c>
      <c r="Q15" s="66"/>
      <c r="R15" s="66"/>
      <c r="S15" s="64">
        <f t="shared" si="2"/>
        <v>4.9992125984251965</v>
      </c>
      <c r="T15" s="68">
        <f>(R5-R6)/B38</f>
        <v>0.014763779527559057</v>
      </c>
      <c r="U15" s="71">
        <f>R7</f>
        <v>0.0020833333333333333</v>
      </c>
      <c r="V15" s="69"/>
    </row>
    <row r="16" spans="1:22" s="20" customFormat="1" ht="12">
      <c r="A16" s="20" t="s">
        <v>13</v>
      </c>
      <c r="B16" s="21">
        <v>37.27</v>
      </c>
      <c r="C16" s="22">
        <f t="shared" si="3"/>
        <v>3.3500000000000014</v>
      </c>
      <c r="D16" s="23"/>
      <c r="E16" s="24">
        <f t="shared" si="4"/>
        <v>1085</v>
      </c>
      <c r="F16" s="25">
        <v>10</v>
      </c>
      <c r="G16" s="26"/>
      <c r="H16" s="57">
        <f t="shared" si="5"/>
        <v>2.9850746268656705</v>
      </c>
      <c r="I16" s="62"/>
      <c r="K16" s="27">
        <f t="shared" si="0"/>
        <v>0.36683070866141765</v>
      </c>
      <c r="L16" s="51">
        <f t="shared" si="1"/>
        <v>0.3362614829396332</v>
      </c>
      <c r="M16" s="50">
        <f t="shared" si="6"/>
        <v>0.32194667310972797</v>
      </c>
      <c r="N16" s="28"/>
      <c r="O16" s="64">
        <v>4.23333333333333</v>
      </c>
      <c r="P16" s="64">
        <v>4.61818181818181</v>
      </c>
      <c r="Q16" s="66"/>
      <c r="R16" s="66"/>
      <c r="S16" s="64">
        <f t="shared" si="2"/>
        <v>4.949753937007873</v>
      </c>
      <c r="T16" s="68">
        <f>(R5-R6)/B38</f>
        <v>0.014763779527559057</v>
      </c>
      <c r="U16" s="71">
        <f>R7</f>
        <v>0.0020833333333333333</v>
      </c>
      <c r="V16" s="69"/>
    </row>
    <row r="17" spans="1:22" s="20" customFormat="1" ht="12">
      <c r="A17" s="20" t="s">
        <v>14</v>
      </c>
      <c r="B17" s="21">
        <v>39.05</v>
      </c>
      <c r="C17" s="22">
        <f t="shared" si="3"/>
        <v>1.779999999999994</v>
      </c>
      <c r="D17" s="23"/>
      <c r="E17" s="24">
        <f t="shared" si="4"/>
        <v>1165</v>
      </c>
      <c r="F17" s="25">
        <v>80</v>
      </c>
      <c r="G17" s="26"/>
      <c r="H17" s="57">
        <f t="shared" si="5"/>
        <v>44.94382022471925</v>
      </c>
      <c r="I17" s="62"/>
      <c r="K17" s="27">
        <f t="shared" si="0"/>
        <v>0.38435039370078766</v>
      </c>
      <c r="L17" s="51">
        <f t="shared" si="1"/>
        <v>0.3523211942257224</v>
      </c>
      <c r="M17" s="50">
        <f t="shared" si="6"/>
        <v>0.33867722769349856</v>
      </c>
      <c r="N17" s="28"/>
      <c r="O17" s="64">
        <v>4.23333333333333</v>
      </c>
      <c r="P17" s="64">
        <v>4.61818181818181</v>
      </c>
      <c r="Q17" s="66"/>
      <c r="R17" s="66"/>
      <c r="S17" s="64">
        <f t="shared" si="2"/>
        <v>4.9234744094488185</v>
      </c>
      <c r="T17" s="68">
        <f>(R5-R6)/B38</f>
        <v>0.014763779527559057</v>
      </c>
      <c r="U17" s="71">
        <f>R7</f>
        <v>0.0020833333333333333</v>
      </c>
      <c r="V17" s="69"/>
    </row>
    <row r="18" spans="1:22" s="39" customFormat="1" ht="15">
      <c r="A18" s="39" t="s">
        <v>15</v>
      </c>
      <c r="B18" s="40">
        <v>42.56</v>
      </c>
      <c r="C18" s="47">
        <f t="shared" si="3"/>
        <v>3.510000000000005</v>
      </c>
      <c r="D18" s="41">
        <f>B16-B15+B17-B16+B18-B17</f>
        <v>8.64</v>
      </c>
      <c r="E18" s="48">
        <f t="shared" si="4"/>
        <v>1385</v>
      </c>
      <c r="F18" s="42">
        <v>220</v>
      </c>
      <c r="G18" s="43">
        <f>E18-E15</f>
        <v>310</v>
      </c>
      <c r="H18" s="56">
        <f t="shared" si="5"/>
        <v>62.67806267806259</v>
      </c>
      <c r="I18" s="61">
        <f>G18/D18</f>
        <v>35.879629629629626</v>
      </c>
      <c r="K18" s="44">
        <f t="shared" si="0"/>
        <v>0.41889763779527595</v>
      </c>
      <c r="L18" s="45">
        <f t="shared" si="1"/>
        <v>0.38398950131233667</v>
      </c>
      <c r="M18" s="46">
        <f t="shared" si="6"/>
        <v>0.3732811687527088</v>
      </c>
      <c r="N18" s="46"/>
      <c r="O18" s="64">
        <v>4.23333333333333</v>
      </c>
      <c r="P18" s="64">
        <v>4.61818181818181</v>
      </c>
      <c r="Q18" s="66"/>
      <c r="R18" s="66"/>
      <c r="S18" s="64">
        <f t="shared" si="2"/>
        <v>4.871653543307086</v>
      </c>
      <c r="T18" s="68">
        <f>(R5-R6)/B38</f>
        <v>0.014763779527559057</v>
      </c>
      <c r="U18" s="71">
        <f>R7</f>
        <v>0.0020833333333333333</v>
      </c>
      <c r="V18" s="69"/>
    </row>
    <row r="19" spans="1:22" s="20" customFormat="1" ht="12">
      <c r="A19" s="20" t="s">
        <v>16</v>
      </c>
      <c r="B19" s="21">
        <v>44.36</v>
      </c>
      <c r="C19" s="22">
        <f t="shared" si="3"/>
        <v>1.7999999999999972</v>
      </c>
      <c r="D19" s="23"/>
      <c r="E19" s="24">
        <f t="shared" si="4"/>
        <v>1395</v>
      </c>
      <c r="F19" s="25">
        <v>10</v>
      </c>
      <c r="G19" s="26"/>
      <c r="H19" s="57">
        <f t="shared" si="5"/>
        <v>5.555555555555564</v>
      </c>
      <c r="I19" s="62"/>
      <c r="K19" s="27">
        <f t="shared" si="0"/>
        <v>0.4366141732283468</v>
      </c>
      <c r="L19" s="51">
        <f t="shared" si="1"/>
        <v>0.40022965879265165</v>
      </c>
      <c r="M19" s="50">
        <f t="shared" si="6"/>
        <v>0.3889691266746741</v>
      </c>
      <c r="N19" s="28"/>
      <c r="O19" s="64">
        <v>4.23333333333333</v>
      </c>
      <c r="P19" s="64">
        <v>4.61818181818181</v>
      </c>
      <c r="Q19" s="66"/>
      <c r="R19" s="66"/>
      <c r="S19" s="64">
        <f t="shared" si="2"/>
        <v>4.845078740157479</v>
      </c>
      <c r="T19" s="68">
        <f>(R5-R6)/B38</f>
        <v>0.014763779527559057</v>
      </c>
      <c r="U19" s="71">
        <f>R7</f>
        <v>0.0020833333333333333</v>
      </c>
      <c r="V19" s="69"/>
    </row>
    <row r="20" spans="1:22" s="20" customFormat="1" ht="12">
      <c r="A20" s="20" t="s">
        <v>17</v>
      </c>
      <c r="B20" s="21">
        <v>46.45</v>
      </c>
      <c r="C20" s="22">
        <f t="shared" si="3"/>
        <v>2.0900000000000034</v>
      </c>
      <c r="D20" s="23"/>
      <c r="E20" s="24">
        <f t="shared" si="4"/>
        <v>1505</v>
      </c>
      <c r="F20" s="25">
        <v>110</v>
      </c>
      <c r="G20" s="26"/>
      <c r="H20" s="57">
        <f t="shared" si="5"/>
        <v>52.63157894736833</v>
      </c>
      <c r="I20" s="62"/>
      <c r="K20" s="27">
        <f t="shared" si="0"/>
        <v>0.4571850393700791</v>
      </c>
      <c r="L20" s="51">
        <f t="shared" si="1"/>
        <v>0.41908628608923965</v>
      </c>
      <c r="M20" s="50">
        <f t="shared" si="6"/>
        <v>0.4093495572905699</v>
      </c>
      <c r="N20" s="28"/>
      <c r="O20" s="64">
        <v>4.23333333333333</v>
      </c>
      <c r="P20" s="64">
        <v>4.61818181818181</v>
      </c>
      <c r="Q20" s="66"/>
      <c r="R20" s="66"/>
      <c r="S20" s="64">
        <f t="shared" si="2"/>
        <v>4.814222440944881</v>
      </c>
      <c r="T20" s="68">
        <f>(R5-R6)/B38</f>
        <v>0.014763779527559057</v>
      </c>
      <c r="U20" s="71">
        <f>R7</f>
        <v>0.0020833333333333333</v>
      </c>
      <c r="V20" s="69"/>
    </row>
    <row r="21" spans="1:22" s="20" customFormat="1" ht="12">
      <c r="A21" s="20" t="s">
        <v>18</v>
      </c>
      <c r="B21" s="21">
        <v>48.54</v>
      </c>
      <c r="C21" s="22">
        <f t="shared" si="3"/>
        <v>2.0899999999999963</v>
      </c>
      <c r="D21" s="23"/>
      <c r="E21" s="24">
        <f t="shared" si="4"/>
        <v>1510</v>
      </c>
      <c r="F21" s="25">
        <v>5</v>
      </c>
      <c r="G21" s="26"/>
      <c r="H21" s="57">
        <f t="shared" si="5"/>
        <v>2.3923444976076595</v>
      </c>
      <c r="I21" s="62"/>
      <c r="K21" s="27">
        <f t="shared" si="0"/>
        <v>0.47775590551181135</v>
      </c>
      <c r="L21" s="51">
        <f t="shared" si="1"/>
        <v>0.4379429133858276</v>
      </c>
      <c r="M21" s="50">
        <f t="shared" si="6"/>
        <v>0.42765917400079023</v>
      </c>
      <c r="N21" s="28"/>
      <c r="O21" s="64">
        <v>4.23333333333333</v>
      </c>
      <c r="P21" s="64">
        <v>4.61818181818181</v>
      </c>
      <c r="Q21" s="66"/>
      <c r="R21" s="66"/>
      <c r="S21" s="64">
        <f t="shared" si="2"/>
        <v>4.783366141732282</v>
      </c>
      <c r="T21" s="68">
        <f>(R5-R6)/B38</f>
        <v>0.014763779527559057</v>
      </c>
      <c r="U21" s="71">
        <f>R7</f>
        <v>0.0020833333333333333</v>
      </c>
      <c r="V21" s="69"/>
    </row>
    <row r="22" spans="1:22" s="20" customFormat="1" ht="12">
      <c r="A22" s="20" t="s">
        <v>19</v>
      </c>
      <c r="B22" s="21">
        <v>49.97</v>
      </c>
      <c r="C22" s="22">
        <f t="shared" si="3"/>
        <v>1.4299999999999997</v>
      </c>
      <c r="D22" s="23"/>
      <c r="E22" s="24">
        <f t="shared" si="4"/>
        <v>1650</v>
      </c>
      <c r="F22" s="25">
        <v>140</v>
      </c>
      <c r="G22" s="26"/>
      <c r="H22" s="57">
        <f t="shared" si="5"/>
        <v>97.90209790209792</v>
      </c>
      <c r="I22" s="62"/>
      <c r="K22" s="27">
        <f t="shared" si="0"/>
        <v>0.49183070866141765</v>
      </c>
      <c r="L22" s="51">
        <f t="shared" si="1"/>
        <v>0.4508448162729667</v>
      </c>
      <c r="M22" s="50">
        <f t="shared" si="6"/>
        <v>0.4430874232334991</v>
      </c>
      <c r="N22" s="28"/>
      <c r="O22" s="64">
        <v>4.23333333333333</v>
      </c>
      <c r="P22" s="64">
        <v>4.61818181818181</v>
      </c>
      <c r="Q22" s="66"/>
      <c r="R22" s="66"/>
      <c r="S22" s="64">
        <f t="shared" si="2"/>
        <v>4.7622539370078725</v>
      </c>
      <c r="T22" s="68">
        <f>(R5-R6)/B38</f>
        <v>0.014763779527559057</v>
      </c>
      <c r="U22" s="71">
        <f>R7</f>
        <v>0.0020833333333333333</v>
      </c>
      <c r="V22" s="69"/>
    </row>
    <row r="23" spans="1:22" s="39" customFormat="1" ht="15">
      <c r="A23" s="39" t="s">
        <v>20</v>
      </c>
      <c r="B23" s="40">
        <v>51.56</v>
      </c>
      <c r="C23" s="47">
        <f t="shared" si="3"/>
        <v>1.5900000000000034</v>
      </c>
      <c r="D23" s="41">
        <f>B19-B18+B20-B19+B21-B20+B22-B21+B23-B22</f>
        <v>9</v>
      </c>
      <c r="E23" s="48">
        <f t="shared" si="4"/>
        <v>1650</v>
      </c>
      <c r="F23" s="42">
        <v>0</v>
      </c>
      <c r="G23" s="43">
        <f>E23-E18</f>
        <v>265</v>
      </c>
      <c r="H23" s="56">
        <f t="shared" si="5"/>
        <v>0</v>
      </c>
      <c r="I23" s="61">
        <f>G23/D23</f>
        <v>29.444444444444443</v>
      </c>
      <c r="K23" s="44">
        <f t="shared" si="0"/>
        <v>0.5074803149606303</v>
      </c>
      <c r="L23" s="45">
        <f t="shared" si="1"/>
        <v>0.4651902887139116</v>
      </c>
      <c r="M23" s="46">
        <f t="shared" si="6"/>
        <v>0.45706781620487785</v>
      </c>
      <c r="N23" s="46"/>
      <c r="O23" s="64">
        <v>4.23333333333333</v>
      </c>
      <c r="P23" s="64">
        <v>4.61818181818181</v>
      </c>
      <c r="Q23" s="66"/>
      <c r="R23" s="66"/>
      <c r="S23" s="64">
        <f t="shared" si="2"/>
        <v>4.738779527559053</v>
      </c>
      <c r="T23" s="68">
        <f>(R5-R6)/B38</f>
        <v>0.014763779527559057</v>
      </c>
      <c r="U23" s="71">
        <f>R7</f>
        <v>0.0020833333333333333</v>
      </c>
      <c r="V23" s="69"/>
    </row>
    <row r="24" spans="1:22" s="20" customFormat="1" ht="12">
      <c r="A24" s="20" t="s">
        <v>21</v>
      </c>
      <c r="B24" s="21">
        <v>52.59</v>
      </c>
      <c r="C24" s="22">
        <f t="shared" si="3"/>
        <v>1.0300000000000011</v>
      </c>
      <c r="D24" s="23"/>
      <c r="E24" s="24">
        <f t="shared" si="4"/>
        <v>1715</v>
      </c>
      <c r="F24" s="25">
        <v>65</v>
      </c>
      <c r="G24" s="26"/>
      <c r="H24" s="57">
        <f t="shared" si="5"/>
        <v>63.10679611650478</v>
      </c>
      <c r="I24" s="62"/>
      <c r="K24" s="27">
        <f t="shared" si="0"/>
        <v>0.5176181102362208</v>
      </c>
      <c r="L24" s="51">
        <f t="shared" si="1"/>
        <v>0.4744832677165363</v>
      </c>
      <c r="M24" s="50">
        <f t="shared" si="6"/>
        <v>0.46750761956415327</v>
      </c>
      <c r="N24" s="28"/>
      <c r="O24" s="64">
        <v>4.23333333333333</v>
      </c>
      <c r="P24" s="64">
        <v>4.61818181818181</v>
      </c>
      <c r="Q24" s="66"/>
      <c r="R24" s="66"/>
      <c r="S24" s="64">
        <f t="shared" si="2"/>
        <v>4.723572834645667</v>
      </c>
      <c r="T24" s="68">
        <f>(R5-R6)/B38</f>
        <v>0.014763779527559057</v>
      </c>
      <c r="U24" s="71">
        <f>R7</f>
        <v>0.0020833333333333333</v>
      </c>
      <c r="V24" s="69"/>
    </row>
    <row r="25" spans="1:22" s="20" customFormat="1" ht="12">
      <c r="A25" s="20" t="s">
        <v>22</v>
      </c>
      <c r="B25" s="21">
        <v>54.3</v>
      </c>
      <c r="C25" s="22">
        <f t="shared" si="3"/>
        <v>1.7099999999999937</v>
      </c>
      <c r="D25" s="23"/>
      <c r="E25" s="24">
        <f t="shared" si="4"/>
        <v>1730</v>
      </c>
      <c r="F25" s="25">
        <v>15</v>
      </c>
      <c r="G25" s="26"/>
      <c r="H25" s="57">
        <f t="shared" si="5"/>
        <v>8.771929824561436</v>
      </c>
      <c r="I25" s="62"/>
      <c r="K25" s="27">
        <f t="shared" si="0"/>
        <v>0.5344488188976381</v>
      </c>
      <c r="L25" s="51">
        <f t="shared" si="1"/>
        <v>0.4899114173228355</v>
      </c>
      <c r="M25" s="50">
        <f t="shared" si="6"/>
        <v>0.48298509285419194</v>
      </c>
      <c r="N25" s="28"/>
      <c r="O25" s="64">
        <v>4.23333333333333</v>
      </c>
      <c r="P25" s="64">
        <v>4.61818181818181</v>
      </c>
      <c r="Q25" s="66"/>
      <c r="R25" s="66"/>
      <c r="S25" s="64">
        <f t="shared" si="2"/>
        <v>4.698326771653541</v>
      </c>
      <c r="T25" s="68">
        <f>(R5-R6)/B38</f>
        <v>0.014763779527559057</v>
      </c>
      <c r="U25" s="71">
        <f>R7</f>
        <v>0.0020833333333333333</v>
      </c>
      <c r="V25" s="69"/>
    </row>
    <row r="26" spans="1:22" s="20" customFormat="1" ht="12">
      <c r="A26" s="20" t="s">
        <v>23</v>
      </c>
      <c r="B26" s="21">
        <v>58.15</v>
      </c>
      <c r="C26" s="22">
        <f t="shared" si="3"/>
        <v>3.8500000000000014</v>
      </c>
      <c r="D26" s="23">
        <f>B24-B23+B25-B24+B26-B25</f>
        <v>6.589999999999996</v>
      </c>
      <c r="E26" s="24">
        <f t="shared" si="4"/>
        <v>1865</v>
      </c>
      <c r="F26" s="25">
        <v>135</v>
      </c>
      <c r="G26" s="29">
        <f>E26-E23</f>
        <v>215</v>
      </c>
      <c r="H26" s="57">
        <f t="shared" si="5"/>
        <v>35.06493506493505</v>
      </c>
      <c r="I26" s="62">
        <f>G26/D26</f>
        <v>32.62518968133538</v>
      </c>
      <c r="K26" s="27">
        <f t="shared" si="0"/>
        <v>0.5723425196850397</v>
      </c>
      <c r="L26" s="51">
        <f t="shared" si="1"/>
        <v>0.524647309711287</v>
      </c>
      <c r="M26" s="50">
        <f t="shared" si="6"/>
        <v>0.5203590800690218</v>
      </c>
      <c r="N26" s="28"/>
      <c r="O26" s="64">
        <v>4.23333333333333</v>
      </c>
      <c r="P26" s="64">
        <v>4.61818181818181</v>
      </c>
      <c r="Q26" s="66"/>
      <c r="R26" s="66"/>
      <c r="S26" s="64">
        <f t="shared" si="2"/>
        <v>4.641486220472438</v>
      </c>
      <c r="T26" s="68">
        <f>(R5-R6)/B38</f>
        <v>0.014763779527559057</v>
      </c>
      <c r="U26" s="71">
        <f>R7</f>
        <v>0.0020833333333333333</v>
      </c>
      <c r="V26" s="69"/>
    </row>
    <row r="27" spans="1:22" s="20" customFormat="1" ht="12">
      <c r="A27" s="20" t="s">
        <v>24</v>
      </c>
      <c r="B27" s="21">
        <v>62.64</v>
      </c>
      <c r="C27" s="22">
        <f t="shared" si="3"/>
        <v>4.490000000000002</v>
      </c>
      <c r="D27" s="23"/>
      <c r="E27" s="24">
        <f t="shared" si="4"/>
        <v>2095</v>
      </c>
      <c r="F27" s="25">
        <v>230</v>
      </c>
      <c r="G27" s="26"/>
      <c r="H27" s="57">
        <f t="shared" si="5"/>
        <v>51.22494432071267</v>
      </c>
      <c r="I27" s="62"/>
      <c r="K27" s="27">
        <f t="shared" si="0"/>
        <v>0.6165354330708666</v>
      </c>
      <c r="L27" s="51">
        <f t="shared" si="1"/>
        <v>0.5651574803149617</v>
      </c>
      <c r="M27" s="50">
        <f t="shared" si="6"/>
        <v>0.5660415191878584</v>
      </c>
      <c r="N27" s="28"/>
      <c r="O27" s="64">
        <v>4.23333333333333</v>
      </c>
      <c r="P27" s="64">
        <v>4.61818181818181</v>
      </c>
      <c r="Q27" s="66"/>
      <c r="R27" s="66"/>
      <c r="S27" s="64">
        <f t="shared" si="2"/>
        <v>4.575196850393698</v>
      </c>
      <c r="T27" s="68">
        <f>(R5-R6)/B38</f>
        <v>0.014763779527559057</v>
      </c>
      <c r="U27" s="71">
        <f>R7</f>
        <v>0.0020833333333333333</v>
      </c>
      <c r="V27" s="69"/>
    </row>
    <row r="28" spans="1:22" s="20" customFormat="1" ht="12">
      <c r="A28" s="20" t="s">
        <v>25</v>
      </c>
      <c r="B28" s="21">
        <v>65.16</v>
      </c>
      <c r="C28" s="22">
        <f t="shared" si="3"/>
        <v>2.519999999999996</v>
      </c>
      <c r="D28" s="23"/>
      <c r="E28" s="24">
        <f t="shared" si="4"/>
        <v>2230</v>
      </c>
      <c r="F28" s="25">
        <v>135</v>
      </c>
      <c r="G28" s="26"/>
      <c r="H28" s="57">
        <f t="shared" si="5"/>
        <v>53.571428571428655</v>
      </c>
      <c r="I28" s="62"/>
      <c r="K28" s="27">
        <f t="shared" si="0"/>
        <v>0.6413385826771657</v>
      </c>
      <c r="L28" s="51">
        <f t="shared" si="1"/>
        <v>0.5878937007874027</v>
      </c>
      <c r="M28" s="50">
        <f t="shared" si="6"/>
        <v>0.5919920055670714</v>
      </c>
      <c r="N28" s="28"/>
      <c r="O28" s="64">
        <v>4.23333333333333</v>
      </c>
      <c r="P28" s="64">
        <v>4.61818181818181</v>
      </c>
      <c r="Q28" s="66"/>
      <c r="R28" s="66"/>
      <c r="S28" s="64">
        <f t="shared" si="2"/>
        <v>4.537992125984249</v>
      </c>
      <c r="T28" s="68">
        <f>(R5-R6)/B38</f>
        <v>0.014763779527559057</v>
      </c>
      <c r="U28" s="71">
        <f>R7</f>
        <v>0.0020833333333333333</v>
      </c>
      <c r="V28" s="69"/>
    </row>
    <row r="29" spans="1:22" s="39" customFormat="1" ht="15">
      <c r="A29" s="39" t="s">
        <v>26</v>
      </c>
      <c r="B29" s="40">
        <v>69.73</v>
      </c>
      <c r="C29" s="47">
        <f t="shared" si="3"/>
        <v>4.570000000000007</v>
      </c>
      <c r="D29" s="41">
        <f>B27-B26+B28-B27+B29-B28</f>
        <v>11.580000000000013</v>
      </c>
      <c r="E29" s="48">
        <f t="shared" si="4"/>
        <v>2280</v>
      </c>
      <c r="F29" s="42">
        <v>50</v>
      </c>
      <c r="G29" s="43">
        <f>E29-E26</f>
        <v>415</v>
      </c>
      <c r="H29" s="56">
        <f t="shared" si="5"/>
        <v>10.940919037199107</v>
      </c>
      <c r="I29" s="61">
        <f>G29/D29</f>
        <v>35.837651122625175</v>
      </c>
      <c r="K29" s="44">
        <f t="shared" si="0"/>
        <v>0.6863188976377957</v>
      </c>
      <c r="L29" s="45">
        <f t="shared" si="1"/>
        <v>0.6291256561679802</v>
      </c>
      <c r="M29" s="46">
        <f t="shared" si="6"/>
        <v>0.6356275083503229</v>
      </c>
      <c r="N29" s="46"/>
      <c r="O29" s="64">
        <v>4.23333333333333</v>
      </c>
      <c r="P29" s="64">
        <v>4.61818181818181</v>
      </c>
      <c r="Q29" s="66"/>
      <c r="R29" s="66"/>
      <c r="S29" s="64">
        <f t="shared" si="2"/>
        <v>4.470521653543304</v>
      </c>
      <c r="T29" s="68">
        <f>(R5-R6)/B38</f>
        <v>0.014763779527559057</v>
      </c>
      <c r="U29" s="71">
        <f>R7</f>
        <v>0.0020833333333333333</v>
      </c>
      <c r="V29" s="69"/>
    </row>
    <row r="30" spans="1:22" s="20" customFormat="1" ht="12">
      <c r="A30" s="20" t="s">
        <v>27</v>
      </c>
      <c r="B30" s="21">
        <v>75.13</v>
      </c>
      <c r="C30" s="22">
        <f t="shared" si="3"/>
        <v>5.3999999999999915</v>
      </c>
      <c r="D30" s="23"/>
      <c r="E30" s="24">
        <f t="shared" si="4"/>
        <v>2305</v>
      </c>
      <c r="F30" s="25">
        <v>25</v>
      </c>
      <c r="G30" s="26"/>
      <c r="H30" s="57">
        <f t="shared" si="5"/>
        <v>4.629629629629637</v>
      </c>
      <c r="I30" s="62"/>
      <c r="K30" s="27">
        <f t="shared" si="0"/>
        <v>0.7394685039370084</v>
      </c>
      <c r="L30" s="51">
        <f t="shared" si="1"/>
        <v>0.6778461286089251</v>
      </c>
      <c r="M30" s="50">
        <f t="shared" si="6"/>
        <v>0.687391883002404</v>
      </c>
      <c r="N30" s="28"/>
      <c r="O30" s="64">
        <v>4.23333333333333</v>
      </c>
      <c r="P30" s="64">
        <v>4.61818181818181</v>
      </c>
      <c r="Q30" s="66"/>
      <c r="R30" s="66"/>
      <c r="S30" s="64">
        <f t="shared" si="2"/>
        <v>4.390797244094485</v>
      </c>
      <c r="T30" s="68">
        <f>(R5-R6)/B38</f>
        <v>0.014763779527559057</v>
      </c>
      <c r="U30" s="71">
        <f>R7</f>
        <v>0.0020833333333333333</v>
      </c>
      <c r="V30" s="69"/>
    </row>
    <row r="31" spans="1:22" s="39" customFormat="1" ht="15">
      <c r="A31" s="39" t="s">
        <v>28</v>
      </c>
      <c r="B31" s="40">
        <v>80.8</v>
      </c>
      <c r="C31" s="47">
        <f t="shared" si="3"/>
        <v>5.670000000000002</v>
      </c>
      <c r="D31" s="41">
        <f>B30-B29+B31-B30</f>
        <v>11.069999999999993</v>
      </c>
      <c r="E31" s="48">
        <f t="shared" si="4"/>
        <v>2340</v>
      </c>
      <c r="F31" s="42">
        <v>35</v>
      </c>
      <c r="G31" s="43">
        <f>E31-E29</f>
        <v>60</v>
      </c>
      <c r="H31" s="56">
        <f t="shared" si="5"/>
        <v>6.172839506172838</v>
      </c>
      <c r="I31" s="61">
        <f>G31/D31</f>
        <v>5.420054200542009</v>
      </c>
      <c r="K31" s="44">
        <f t="shared" si="0"/>
        <v>0.7952755905511817</v>
      </c>
      <c r="L31" s="45">
        <f t="shared" si="1"/>
        <v>0.7290026246719173</v>
      </c>
      <c r="M31" s="46">
        <f t="shared" si="6"/>
        <v>0.7429725121919226</v>
      </c>
      <c r="N31" s="46"/>
      <c r="O31" s="64">
        <v>4.23333333333333</v>
      </c>
      <c r="P31" s="64">
        <v>4.61818181818181</v>
      </c>
      <c r="Q31" s="66"/>
      <c r="R31" s="66"/>
      <c r="S31" s="64">
        <f t="shared" si="2"/>
        <v>4.307086614173225</v>
      </c>
      <c r="T31" s="68">
        <f>(R5-R6)/B38</f>
        <v>0.014763779527559057</v>
      </c>
      <c r="U31" s="71">
        <f>R7</f>
        <v>0.0020833333333333333</v>
      </c>
      <c r="V31" s="69"/>
    </row>
    <row r="32" spans="1:22" s="20" customFormat="1" ht="12">
      <c r="A32" s="20" t="s">
        <v>29</v>
      </c>
      <c r="B32" s="21">
        <v>85.41</v>
      </c>
      <c r="C32" s="22">
        <f t="shared" si="3"/>
        <v>4.609999999999999</v>
      </c>
      <c r="D32" s="23"/>
      <c r="E32" s="24">
        <f t="shared" si="4"/>
        <v>2480</v>
      </c>
      <c r="F32" s="25">
        <v>140</v>
      </c>
      <c r="G32" s="26"/>
      <c r="H32" s="57">
        <f t="shared" si="5"/>
        <v>30.368763557483735</v>
      </c>
      <c r="I32" s="62"/>
      <c r="K32" s="27">
        <f t="shared" si="0"/>
        <v>0.8406496062992133</v>
      </c>
      <c r="L32" s="51">
        <f t="shared" si="1"/>
        <v>0.7705954724409463</v>
      </c>
      <c r="M32" s="50">
        <f t="shared" si="6"/>
        <v>0.7912022653758042</v>
      </c>
      <c r="N32" s="28"/>
      <c r="O32" s="64">
        <v>4.23333333333333</v>
      </c>
      <c r="P32" s="64">
        <v>4.61818181818181</v>
      </c>
      <c r="Q32" s="66"/>
      <c r="R32" s="66"/>
      <c r="S32" s="64">
        <f t="shared" si="2"/>
        <v>4.239025590551178</v>
      </c>
      <c r="T32" s="68">
        <f>(R5-R6)/B38</f>
        <v>0.014763779527559057</v>
      </c>
      <c r="U32" s="71">
        <f>R7</f>
        <v>0.0020833333333333333</v>
      </c>
      <c r="V32" s="69"/>
    </row>
    <row r="33" spans="1:22" s="20" customFormat="1" ht="12">
      <c r="A33" s="20" t="s">
        <v>30</v>
      </c>
      <c r="B33" s="21">
        <v>86.31</v>
      </c>
      <c r="C33" s="22">
        <f t="shared" si="3"/>
        <v>0.9000000000000057</v>
      </c>
      <c r="D33" s="23"/>
      <c r="E33" s="24">
        <f t="shared" si="4"/>
        <v>2490</v>
      </c>
      <c r="F33" s="25">
        <v>10</v>
      </c>
      <c r="G33" s="26"/>
      <c r="H33" s="57">
        <f t="shared" si="5"/>
        <v>11.111111111111041</v>
      </c>
      <c r="I33" s="62"/>
      <c r="K33" s="27">
        <f t="shared" si="0"/>
        <v>0.8495078740157488</v>
      </c>
      <c r="L33" s="51">
        <f t="shared" si="1"/>
        <v>0.7787155511811038</v>
      </c>
      <c r="M33" s="50">
        <f t="shared" si="6"/>
        <v>0.80028478786213</v>
      </c>
      <c r="N33" s="28"/>
      <c r="O33" s="64">
        <v>4.23333333333333</v>
      </c>
      <c r="P33" s="64">
        <v>4.61818181818181</v>
      </c>
      <c r="Q33" s="66"/>
      <c r="R33" s="66"/>
      <c r="S33" s="64">
        <f t="shared" si="2"/>
        <v>4.225738188976375</v>
      </c>
      <c r="T33" s="68">
        <f>(R5-R6)/B38</f>
        <v>0.014763779527559057</v>
      </c>
      <c r="U33" s="71">
        <f>R7</f>
        <v>0.0020833333333333333</v>
      </c>
      <c r="V33" s="69"/>
    </row>
    <row r="34" spans="1:22" s="39" customFormat="1" ht="15">
      <c r="A34" s="39" t="s">
        <v>31</v>
      </c>
      <c r="B34" s="40">
        <v>89.79</v>
      </c>
      <c r="C34" s="47">
        <f t="shared" si="3"/>
        <v>3.480000000000004</v>
      </c>
      <c r="D34" s="41">
        <f>B32-B31+B33-B32+B34-B33</f>
        <v>8.990000000000009</v>
      </c>
      <c r="E34" s="48">
        <f t="shared" si="4"/>
        <v>2650</v>
      </c>
      <c r="F34" s="42">
        <v>160</v>
      </c>
      <c r="G34" s="43">
        <f>E34-E31</f>
        <v>310</v>
      </c>
      <c r="H34" s="56">
        <f t="shared" si="5"/>
        <v>45.97701149425282</v>
      </c>
      <c r="I34" s="61">
        <f>G34/D34</f>
        <v>34.48275862068962</v>
      </c>
      <c r="K34" s="44">
        <f t="shared" si="0"/>
        <v>0.8837598425196859</v>
      </c>
      <c r="L34" s="45">
        <f t="shared" si="1"/>
        <v>0.8101131889763795</v>
      </c>
      <c r="M34" s="46">
        <f t="shared" si="6"/>
        <v>0.8383539829310775</v>
      </c>
      <c r="N34" s="46"/>
      <c r="O34" s="64">
        <v>4.23333333333333</v>
      </c>
      <c r="P34" s="64">
        <v>4.61818181818181</v>
      </c>
      <c r="Q34" s="66"/>
      <c r="R34" s="66"/>
      <c r="S34" s="64">
        <f t="shared" si="2"/>
        <v>4.174360236220469</v>
      </c>
      <c r="T34" s="68">
        <f>(R5-R6)/B38</f>
        <v>0.014763779527559057</v>
      </c>
      <c r="U34" s="71">
        <f>R7</f>
        <v>0.0020833333333333333</v>
      </c>
      <c r="V34" s="69"/>
    </row>
    <row r="35" spans="1:22" s="20" customFormat="1" ht="12">
      <c r="A35" s="20" t="s">
        <v>32</v>
      </c>
      <c r="B35" s="21">
        <v>96.07</v>
      </c>
      <c r="C35" s="22">
        <f t="shared" si="3"/>
        <v>6.279999999999987</v>
      </c>
      <c r="D35" s="23"/>
      <c r="E35" s="24">
        <f t="shared" si="4"/>
        <v>2670</v>
      </c>
      <c r="F35" s="25">
        <v>20</v>
      </c>
      <c r="G35" s="26"/>
      <c r="H35" s="57">
        <f t="shared" si="5"/>
        <v>3.184713375796185</v>
      </c>
      <c r="I35" s="62"/>
      <c r="K35" s="27">
        <f t="shared" si="0"/>
        <v>0.945570866141733</v>
      </c>
      <c r="L35" s="51">
        <f t="shared" si="1"/>
        <v>0.8667732939632562</v>
      </c>
      <c r="M35" s="50">
        <f t="shared" si="6"/>
        <v>0.9028788094099756</v>
      </c>
      <c r="N35" s="28"/>
      <c r="O35" s="64">
        <v>4.23333333333333</v>
      </c>
      <c r="P35" s="64">
        <v>4.61818181818181</v>
      </c>
      <c r="Q35" s="66"/>
      <c r="R35" s="66"/>
      <c r="S35" s="64">
        <f t="shared" si="2"/>
        <v>4.0816437007873985</v>
      </c>
      <c r="T35" s="68">
        <f>(R5-R6)/B38</f>
        <v>0.014763779527559057</v>
      </c>
      <c r="U35" s="71">
        <f>R7</f>
        <v>0.0020833333333333333</v>
      </c>
      <c r="V35" s="69"/>
    </row>
    <row r="36" spans="1:22" s="20" customFormat="1" ht="12">
      <c r="A36" s="20" t="s">
        <v>33</v>
      </c>
      <c r="B36" s="21">
        <v>98.67</v>
      </c>
      <c r="C36" s="22">
        <f t="shared" si="3"/>
        <v>2.6000000000000085</v>
      </c>
      <c r="D36" s="23"/>
      <c r="E36" s="24">
        <f t="shared" si="4"/>
        <v>2720</v>
      </c>
      <c r="F36" s="25">
        <v>50</v>
      </c>
      <c r="G36" s="26"/>
      <c r="H36" s="57">
        <f t="shared" si="5"/>
        <v>19.230769230769166</v>
      </c>
      <c r="I36" s="62"/>
      <c r="K36" s="27">
        <f t="shared" si="0"/>
        <v>0.9711614173228355</v>
      </c>
      <c r="L36" s="51">
        <f t="shared" si="1"/>
        <v>0.8902312992126001</v>
      </c>
      <c r="M36" s="50">
        <f t="shared" si="6"/>
        <v>0.9307140511363843</v>
      </c>
      <c r="N36" s="28"/>
      <c r="O36" s="64">
        <v>4.23333333333333</v>
      </c>
      <c r="P36" s="64">
        <v>4.61818181818181</v>
      </c>
      <c r="Q36" s="66"/>
      <c r="R36" s="66"/>
      <c r="S36" s="64">
        <f t="shared" si="2"/>
        <v>4.043257874015745</v>
      </c>
      <c r="T36" s="68">
        <f>(R5-R6)/B38</f>
        <v>0.014763779527559057</v>
      </c>
      <c r="U36" s="71">
        <f>R7</f>
        <v>0.0020833333333333333</v>
      </c>
      <c r="V36" s="69"/>
    </row>
    <row r="37" spans="1:22" s="20" customFormat="1" ht="12">
      <c r="A37" s="20" t="s">
        <v>34</v>
      </c>
      <c r="B37" s="21">
        <v>101.1</v>
      </c>
      <c r="C37" s="22">
        <f t="shared" si="3"/>
        <v>2.4299999999999926</v>
      </c>
      <c r="D37" s="23"/>
      <c r="E37" s="24">
        <f t="shared" si="4"/>
        <v>2775</v>
      </c>
      <c r="F37" s="25">
        <v>55</v>
      </c>
      <c r="G37" s="26"/>
      <c r="H37" s="57">
        <f t="shared" si="5"/>
        <v>22.633744855967148</v>
      </c>
      <c r="I37" s="62"/>
      <c r="K37" s="27">
        <f t="shared" si="0"/>
        <v>0.9950787401574811</v>
      </c>
      <c r="L37" s="51">
        <f t="shared" si="1"/>
        <v>0.9121555118110253</v>
      </c>
      <c r="M37" s="50">
        <f t="shared" si="6"/>
        <v>0.9571257569982696</v>
      </c>
      <c r="N37" s="28"/>
      <c r="O37" s="64">
        <v>4.23333333333333</v>
      </c>
      <c r="P37" s="64">
        <v>4.61818181818181</v>
      </c>
      <c r="Q37" s="66"/>
      <c r="R37" s="66"/>
      <c r="S37" s="64">
        <f t="shared" si="2"/>
        <v>4.007381889763776</v>
      </c>
      <c r="T37" s="68">
        <f>(R5-R6)/B38</f>
        <v>0.014763779527559057</v>
      </c>
      <c r="U37" s="71">
        <f>R7</f>
        <v>0.0020833333333333333</v>
      </c>
      <c r="V37" s="69"/>
    </row>
    <row r="38" spans="1:22" s="39" customFormat="1" ht="15">
      <c r="A38" s="30" t="s">
        <v>35</v>
      </c>
      <c r="B38" s="31">
        <v>101.6</v>
      </c>
      <c r="C38" s="52">
        <f t="shared" si="3"/>
        <v>0.5</v>
      </c>
      <c r="D38" s="32">
        <f>B35-B34+B36-B35+B37-B36+B38-B37</f>
        <v>11.809999999999988</v>
      </c>
      <c r="E38" s="53">
        <f t="shared" si="4"/>
        <v>2775</v>
      </c>
      <c r="F38" s="33">
        <v>0</v>
      </c>
      <c r="G38" s="34">
        <f>E38-E34</f>
        <v>125</v>
      </c>
      <c r="H38" s="58">
        <f t="shared" si="5"/>
        <v>0</v>
      </c>
      <c r="I38" s="63">
        <f>G38/D38</f>
        <v>10.58425063505505</v>
      </c>
      <c r="J38" s="30"/>
      <c r="K38" s="35">
        <f t="shared" si="0"/>
        <v>1.0000000000000009</v>
      </c>
      <c r="L38" s="36">
        <f t="shared" si="1"/>
        <v>0.9166666666666683</v>
      </c>
      <c r="M38" s="37">
        <f t="shared" si="6"/>
        <v>0.962334090331603</v>
      </c>
      <c r="N38" s="38"/>
      <c r="O38" s="64">
        <v>4.23333333333333</v>
      </c>
      <c r="P38" s="64">
        <v>4.61818181818181</v>
      </c>
      <c r="Q38" s="66"/>
      <c r="R38" s="66"/>
      <c r="S38" s="64">
        <f t="shared" si="2"/>
        <v>3.9999999999999964</v>
      </c>
      <c r="T38" s="68">
        <f>(R5-R6)/B38</f>
        <v>0.014763779527559057</v>
      </c>
      <c r="U38" s="71">
        <f>R7</f>
        <v>0.0020833333333333333</v>
      </c>
      <c r="V38" s="69"/>
    </row>
    <row r="39" ht="4.5" customHeight="1"/>
    <row r="40" spans="1:22" s="81" customFormat="1" ht="12.75">
      <c r="A40" s="66"/>
      <c r="B40" s="76"/>
      <c r="C40" s="76"/>
      <c r="D40" s="76"/>
      <c r="E40" s="76"/>
      <c r="F40" s="76"/>
      <c r="G40" s="76"/>
      <c r="H40" s="77"/>
      <c r="I40" s="77"/>
      <c r="J40" s="77"/>
      <c r="K40" s="89" t="s">
        <v>53</v>
      </c>
      <c r="L40" s="89"/>
      <c r="M40" s="83">
        <f>R5</f>
        <v>5.5</v>
      </c>
      <c r="N40" s="79"/>
      <c r="O40" s="80"/>
      <c r="P40" s="80"/>
      <c r="Q40" s="66"/>
      <c r="R40" s="66"/>
      <c r="S40" s="80"/>
      <c r="T40" s="80"/>
      <c r="U40" s="80"/>
      <c r="V40" s="76"/>
    </row>
    <row r="41" spans="2:22" s="81" customFormat="1" ht="12.75">
      <c r="B41" s="79"/>
      <c r="C41" s="79"/>
      <c r="D41" s="79"/>
      <c r="E41" s="82"/>
      <c r="F41" s="82"/>
      <c r="H41" s="78"/>
      <c r="I41" s="78"/>
      <c r="K41" s="89" t="s">
        <v>54</v>
      </c>
      <c r="L41" s="89"/>
      <c r="M41" s="83">
        <f>R6</f>
        <v>4</v>
      </c>
      <c r="N41" s="79"/>
      <c r="O41" s="80"/>
      <c r="P41" s="80"/>
      <c r="Q41" s="66"/>
      <c r="R41" s="66"/>
      <c r="S41" s="80"/>
      <c r="T41" s="80"/>
      <c r="U41" s="80"/>
      <c r="V41" s="76"/>
    </row>
    <row r="42" spans="2:22" s="81" customFormat="1" ht="12.75">
      <c r="B42" s="79"/>
      <c r="C42" s="79"/>
      <c r="D42" s="79"/>
      <c r="E42" s="82"/>
      <c r="F42" s="82"/>
      <c r="H42" s="78"/>
      <c r="I42" s="78"/>
      <c r="K42" s="89" t="s">
        <v>55</v>
      </c>
      <c r="L42" s="89"/>
      <c r="M42" s="84">
        <f>R7</f>
        <v>0.0020833333333333333</v>
      </c>
      <c r="N42" s="79"/>
      <c r="O42" s="80"/>
      <c r="P42" s="80"/>
      <c r="Q42" s="66"/>
      <c r="R42" s="66"/>
      <c r="S42" s="80"/>
      <c r="T42" s="80"/>
      <c r="U42" s="80"/>
      <c r="V42" s="76"/>
    </row>
  </sheetData>
  <mergeCells count="3">
    <mergeCell ref="K40:L40"/>
    <mergeCell ref="K41:L41"/>
    <mergeCell ref="K42:L42"/>
  </mergeCells>
  <printOptions/>
  <pageMargins left="0.5905511811023623" right="0.5905511811023623" top="0.5905511811023623" bottom="0.5905511811023623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I. Papics</dc:creator>
  <cp:keywords/>
  <dc:description/>
  <cp:lastModifiedBy>Peter I. Papics</cp:lastModifiedBy>
  <cp:lastPrinted>2007-05-16T22:45:05Z</cp:lastPrinted>
  <dcterms:created xsi:type="dcterms:W3CDTF">2007-05-15T08:09:28Z</dcterms:created>
  <dcterms:modified xsi:type="dcterms:W3CDTF">2007-05-16T22:45:06Z</dcterms:modified>
  <cp:category/>
  <cp:version/>
  <cp:contentType/>
  <cp:contentStatus/>
</cp:coreProperties>
</file>